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Z:\Highways\MUN\LCL\Private\ProgramDocuments\BikePed\2018 Solicitation\Selection Process\"/>
    </mc:Choice>
  </mc:AlternateContent>
  <xr:revisionPtr revIDLastSave="0" documentId="13_ncr:1_{DE05DAC5-A04A-4C3E-8536-C996DE12B004}" xr6:coauthVersionLast="34" xr6:coauthVersionMax="34" xr10:uidLastSave="{00000000-0000-0000-0000-000000000000}"/>
  <bookViews>
    <workbookView xWindow="0" yWindow="0" windowWidth="9600" windowHeight="2625" xr2:uid="{00000000-000D-0000-FFFF-FFFF00000000}"/>
  </bookViews>
  <sheets>
    <sheet name="Large Scale Summary" sheetId="1" r:id="rId1"/>
  </sheets>
  <calcPr calcId="179021"/>
</workbook>
</file>

<file path=xl/calcChain.xml><?xml version="1.0" encoding="utf-8"?>
<calcChain xmlns="http://schemas.openxmlformats.org/spreadsheetml/2006/main">
  <c r="AE6" i="1" l="1"/>
  <c r="AE4" i="1"/>
  <c r="AE9" i="1"/>
  <c r="AE3" i="1"/>
  <c r="AE5" i="1"/>
  <c r="AE7" i="1"/>
  <c r="AE2" i="1"/>
  <c r="AF2" i="1" s="1"/>
  <c r="AE10" i="1"/>
  <c r="AE8" i="1"/>
  <c r="V6" i="1" l="1"/>
  <c r="V4" i="1"/>
  <c r="V9" i="1"/>
  <c r="V3" i="1"/>
  <c r="V5" i="1"/>
  <c r="V7" i="1"/>
  <c r="V2" i="1"/>
  <c r="V10" i="1"/>
  <c r="V8" i="1"/>
  <c r="AC9" i="1" l="1"/>
  <c r="AC3" i="1" l="1"/>
  <c r="AC8" i="1"/>
  <c r="AC11" i="1" l="1"/>
  <c r="AE11" i="1"/>
  <c r="AF3" i="1" l="1"/>
  <c r="AF4" i="1"/>
  <c r="AF5" i="1"/>
  <c r="AF6" i="1" s="1"/>
  <c r="AF7" i="1" s="1"/>
  <c r="AF8" i="1" s="1"/>
  <c r="AF9" i="1" s="1"/>
  <c r="AF10" i="1" s="1"/>
</calcChain>
</file>

<file path=xl/sharedStrings.xml><?xml version="1.0" encoding="utf-8"?>
<sst xmlns="http://schemas.openxmlformats.org/spreadsheetml/2006/main" count="192" uniqueCount="152">
  <si>
    <t>Large Const Title</t>
  </si>
  <si>
    <t>Applicant</t>
  </si>
  <si>
    <t>Contact Name</t>
  </si>
  <si>
    <t>Address</t>
  </si>
  <si>
    <t>Town</t>
  </si>
  <si>
    <t>Email</t>
  </si>
  <si>
    <t>Phone</t>
  </si>
  <si>
    <t>Accounting</t>
  </si>
  <si>
    <t>DUNS#</t>
  </si>
  <si>
    <t>FYEndMo</t>
  </si>
  <si>
    <t>RPC</t>
  </si>
  <si>
    <t>FacilityType</t>
  </si>
  <si>
    <t>ProjLength</t>
  </si>
  <si>
    <t>Design_ConstDescrip</t>
  </si>
  <si>
    <t>LargeEngCost</t>
  </si>
  <si>
    <t>LargeROWCost</t>
  </si>
  <si>
    <t>LargeConstCost</t>
  </si>
  <si>
    <t>LargeInspCost</t>
  </si>
  <si>
    <t>LargeAdminCost</t>
  </si>
  <si>
    <t>LargeTotalCost</t>
  </si>
  <si>
    <t>OtherFunding</t>
  </si>
  <si>
    <t>Partial</t>
  </si>
  <si>
    <t>PartYes</t>
  </si>
  <si>
    <t>RedScopExplain</t>
  </si>
  <si>
    <t>Federal Street Sidewalk Connection</t>
  </si>
  <si>
    <t>City of St. Albans</t>
  </si>
  <si>
    <t>Chip Sawyer</t>
  </si>
  <si>
    <t>PO Box 867</t>
  </si>
  <si>
    <t>St. Albans</t>
  </si>
  <si>
    <t>c.sawyer@stalbansvt.com</t>
  </si>
  <si>
    <t>Automated</t>
  </si>
  <si>
    <t>June</t>
  </si>
  <si>
    <t>Northwest RPC</t>
  </si>
  <si>
    <t>Yes</t>
  </si>
  <si>
    <t>This project would construct a portion of the Federal Street Multi-Modal Connector HPP 8000(17). On the west side of Federal St. it includes approximately 2,250 feet of new, 5 foot-wide concrete sidewalk and 1,900 feet of new curb and necessary drainage to connect to existing sections of sidewalk and complete a pedestrian connection on the west side of Federal Street from Lake Street to Lower Newton Street. On the east side, the project would reconstruct approximately 2,150 feet of 5 foot-wide sidewalk to remove trip hazards and areas that are impassable certain times of year, due to winter ice, the spring thaw, and rainstorms.  The project would include replacement of trees and landscaping as necessary, a new crosswalk at the top of Aldis St., and at least one new crosswalk across Federal St. in the area of Hoyt St. and the Cooperative Creamery Store. This corridor is a school walking route.</t>
  </si>
  <si>
    <t>"Earmarked" federal funds for Federal Street Multi-Modal Connector HPP 8000(17) have been used to design this project to the stage of 60% preliminary plans and Right-of-Way plans.  That funding has since been depleted.</t>
  </si>
  <si>
    <t>RedScope</t>
  </si>
  <si>
    <t>For Partial funding, we propose to eliminate the reconstruction of the sidewalk on the east side of Federal Street.  This would reduce the total project amount to $564,267.  The reduction comes from the removal of 2,700 linear feet of sidewalk reconstruction and all associated driveway apron and turf establishment work from the project.  The Project estimate includes a "Partial" column with the reduced quantities and costs.</t>
  </si>
  <si>
    <t>Killington Walkway project application form.pdf</t>
  </si>
  <si>
    <t>Middlebury Exchange Street Path Application Form.pdf</t>
  </si>
  <si>
    <t>Exchange Street Shared-use Path</t>
  </si>
  <si>
    <t>Town of Middlebury</t>
  </si>
  <si>
    <t xml:space="preserve">Kathleen Ramsay </t>
  </si>
  <si>
    <t>77 Main Street</t>
  </si>
  <si>
    <t>Middlebury</t>
  </si>
  <si>
    <t>kramsay@townofmiddlebury.com</t>
  </si>
  <si>
    <t>(802) 388-8100</t>
  </si>
  <si>
    <t>Addison Co. RPC</t>
  </si>
  <si>
    <t xml:space="preserve">This application is for design and construction of an 8’-wide, aggregate-surfaced, shared-use path along Exchange Street. It is the 3rd phase a long-term project begun in 2012 to improve the safety of pedestrians and bicycle riders along this entire busy commercial corridor. Phases one and two, extending 3,600’ from Elm Street to Catamount Park, are underway and will be completed in 2019. This phase will extend the facility from Catamount Park an additional 1,500' toward the junction of Route 7.
</t>
  </si>
  <si>
    <t xml:space="preserve">Phases one and two have received funding from the Vermont Bicycle and Pedestrian Program and are well underway. The remaining length of the proposed facility has been broken down further into logical, bite-sized segments that can be constructed as grants are awarded and the local match is appropriated. 
</t>
  </si>
  <si>
    <t xml:space="preserve">Ideally, the project will be funded entirely as this application is meant to seek funds in bite-sized smaller chunks at a time. If only partial funding is awarded, the Town will first try to seek supplemental grant funds elsewhere. If unsuccessful, the Town will consider reducing the total length of the project accordingly. Conversely, if the program funders see the wisdom in awarding $20,000 in additional federal funds for engineering services for the entire remaining sections, the Town will seek to authorize or obtain the additional local matching funds needed.
</t>
  </si>
  <si>
    <t>Montpelier Large Scale Appl Form.pdf</t>
  </si>
  <si>
    <t>Montpelier Sidewalk Gap Remediation Project</t>
  </si>
  <si>
    <t>City of Montpelier</t>
  </si>
  <si>
    <t>Corey Line</t>
  </si>
  <si>
    <t>39 Main Street</t>
  </si>
  <si>
    <t>cline@montpelier-vt.org</t>
  </si>
  <si>
    <t>Central VT RPC</t>
  </si>
  <si>
    <t xml:space="preserve">The project consists of constructing 4 new sections of sidewalk including all associated curbs, ramps, railings, signage, and markings.  The locations are:
1.  East side of Berlin St. from Hebert Rd. to Sherwood Dr.
2.  North side of Granite St. from Barre St. to the Granite St. Bridge
3.  East side of Pioneer St. from Route 2 to the Pioneer St. Bridge
4.  West side of Northfield St. from #57 to Derby Dr. </t>
  </si>
  <si>
    <t>No</t>
  </si>
  <si>
    <t xml:space="preserve">Would accept partial funding which excludes the Northfield Street sidewalk section.  See attached partial funding worksheet.   </t>
  </si>
  <si>
    <t>Proctor - Application Form.pdf</t>
  </si>
  <si>
    <t>Shelburne Large Scale Appl Form.pdf</t>
  </si>
  <si>
    <t>Irish Hill Road Facility</t>
  </si>
  <si>
    <t>Town of Shelburne</t>
  </si>
  <si>
    <t>PO Box 88</t>
  </si>
  <si>
    <t>Shelburne</t>
  </si>
  <si>
    <t>lkrohn@shelburnevt.org</t>
  </si>
  <si>
    <t>(802) 985-5111</t>
  </si>
  <si>
    <t>Chittenden Co. RPC</t>
  </si>
  <si>
    <t>Shelburne seeks VTrans funding to engineer transportation improvements that will implement the preferred alternative identified in the Shelburne Falls Non-Motorized Traveler Safety &amp; Mobility Study. The preferred alternative includes installation of a prefabricated bridge, construction of new sidewalk, and paving of an existing rough gravel path (base installed as part of the buildout of the Rivercrest housing development).  The project would improve safety, mobility, and connectivity for existing and newly emerging neighborhoods located ease of the LaPlatte River. Access to Shelburne village from these neighborhoods is currently impeded due to a lack of appropriate facilities.</t>
  </si>
  <si>
    <t xml:space="preserve">The scope of the project has been reduced because a portion of sidewalk (now excluded from application but previously included in applications) has been constructed as Shelburne STP SDWK(24).  In addition, the cost estimates and length of project exclude a 189 foot segment anticipated to be constructed as part of private residential development project. </t>
  </si>
  <si>
    <t>The authors of the scoping report recognize the potential for phased implementation of the preferred alternative in the event funding is constrained. In the event of a partial award the Town could elect to delay paving of the existing path located along Irish Hill and Thompson Roads or even delay installation of the separate pedestrian bridge, although the former is considered far more desirable than the latter. The cost of paving the existing path was estimated at 15% of construction, while the cost of the bridge was estimated by the scoping report author at the 55 % of total construction. If installation of the pedestrian bridge is delayed, at least some interim improvements to the existing bridge will be required. As noted in the scoping report, it may be possible to "route the sidewalk to the existing bridge with a temporary asphalt walkway and restriping the bridge to create a pedestrian space on the north side that is at least five feet wide. This space can be delineated by striping and possibly temporary bollards which can be removed when the permanent
crossing is completed."</t>
  </si>
  <si>
    <t>SouthBurlington_2018_DesignConstruction Appl Form.pdf</t>
  </si>
  <si>
    <t>Dorset Street Shared Use Path</t>
  </si>
  <si>
    <t>City of South Burlington</t>
  </si>
  <si>
    <t>Ashley Parker</t>
  </si>
  <si>
    <t>575 Dorset Street</t>
  </si>
  <si>
    <t>aparker@sburl.com</t>
  </si>
  <si>
    <t>The Dorset Street Shared Use Path connects neighborhoods and travelers on the Dorset Street, Old Cross Road and Nowland Farm Road Shared Use Paths to the The Mill - a popular regional and local destination - and downtown South Burlington.  This project will close the critical Dorset Street shared use path system gap.</t>
  </si>
  <si>
    <t>We have not received additional grant funding for this project, but we have secured impact fees that will be used as a match on this project.</t>
  </si>
  <si>
    <t>Winooski_App Form.pdf</t>
  </si>
  <si>
    <t>Lee Krohn</t>
  </si>
  <si>
    <t>Montpelier</t>
  </si>
  <si>
    <t>Proctor</t>
  </si>
  <si>
    <t>Winooski</t>
  </si>
  <si>
    <t>(802) 262-6272</t>
  </si>
  <si>
    <t>(802) 846-4146</t>
  </si>
  <si>
    <t>(802) 524-1500</t>
  </si>
  <si>
    <t>Fed / State Share</t>
  </si>
  <si>
    <t>Total =</t>
  </si>
  <si>
    <t>Total Fed Requested</t>
  </si>
  <si>
    <t>Killington Road Walkway</t>
  </si>
  <si>
    <t>Town of Killington</t>
  </si>
  <si>
    <t>Richard Horner</t>
  </si>
  <si>
    <t>PO Box 429</t>
  </si>
  <si>
    <t>Killington</t>
  </si>
  <si>
    <t>Dick@killingtontown.com</t>
  </si>
  <si>
    <t>(802) 422-3242</t>
  </si>
  <si>
    <t>Rutland RPC</t>
  </si>
  <si>
    <t>Sidewalk</t>
  </si>
  <si>
    <t>Bike Lane</t>
  </si>
  <si>
    <t xml:space="preserve">1200' of Paved, curbed, landscaped and lighted walkway on the East side of Killington Road form the Jax Restaurant to Dean Hill Rd. Also includes crosswalk and improvements to an existing crosswalk and bus pull off area. </t>
  </si>
  <si>
    <t>The town has not received any other grant funding for this project.</t>
  </si>
  <si>
    <t>N/A</t>
  </si>
  <si>
    <t>Beaver Pond Shared Use Path</t>
  </si>
  <si>
    <t>Town of Proctor</t>
  </si>
  <si>
    <t>Stan Wilbur</t>
  </si>
  <si>
    <t>45 Main Street</t>
  </si>
  <si>
    <t>proctor_manager@comcast.net</t>
  </si>
  <si>
    <t>(802) 459-3333</t>
  </si>
  <si>
    <t>Shared Use Path</t>
  </si>
  <si>
    <t>Design and construction of approximately 1,100 linear feet of new cross-country bituminous concrete shared-use path from the Town Green on Main Street to North Street, parallel to Main Street, with a crosswalk across North Street and continuing with approximately 1,500 linear feet of new cross-country aggregate shared-use path from North Street to Beaver Pond, following the alignment of an existing trail through a wooded area.</t>
  </si>
  <si>
    <t xml:space="preserve">The project scope would be reduced to an aggreate shared use path from North Street to Beaver Pond. The total project cost for the reduced scope project is estimated at $350,000 (in 2022). The remainder of the project from the Town Green to North Street would be pahsed for future construction when funding allows. </t>
  </si>
  <si>
    <t>Zip</t>
  </si>
  <si>
    <t>So.  Burlington</t>
  </si>
  <si>
    <t>Main St. Revitilization Project</t>
  </si>
  <si>
    <t>City of Winooski</t>
  </si>
  <si>
    <t>Jon Rauscher</t>
  </si>
  <si>
    <t>27 West Allen Street</t>
  </si>
  <si>
    <t>jrauscher@winooskivt.org</t>
  </si>
  <si>
    <t>(802) 655-6410</t>
  </si>
  <si>
    <t>The project area includes 4,000 linear feet of Main Street (US 2 &amp; 7) through Winooski, between the Colchester town line and the railroad overpass. The grant request is for sidewalk reconstruction and dedicated on-street bike lane installation. Proposed pedestrian and bicycling improvements are a portion of a full street reconstruction project that include re-alignment of the street and new utilities (water, sewer, stormwater, utility undergrounding) The full reconstruction project was approved by public bond vote in the amount $23 million dollars</t>
  </si>
  <si>
    <t>Yes - TAP TA17(2) = $362,000 and also a DEC Drinking Water and Clean Water SRF loan</t>
  </si>
  <si>
    <t>Other Funds</t>
  </si>
  <si>
    <t>The City of Winooski approved a $23 million dollar bond vote on May 8, 2018 for the entire project estimate. The City is pursuing additional State and Federal grant funding that will enable the City Council to consider a total financing package for the project. Please find enclosed a draft sources and uses table for reference.</t>
  </si>
  <si>
    <t>Sidewalk             Path               Bridge</t>
  </si>
  <si>
    <t>Keep scope the same and makeup shortfall with other funds.</t>
  </si>
  <si>
    <t>Moretown Large Scale App - HARDCOPY</t>
  </si>
  <si>
    <t>Moretown - West Side Sidewalk</t>
  </si>
  <si>
    <t>Town of Moretown</t>
  </si>
  <si>
    <t>Cheryl Brown</t>
  </si>
  <si>
    <t>79 School Street</t>
  </si>
  <si>
    <t>Moretown</t>
  </si>
  <si>
    <t>mselectboard@moretownvt.net</t>
  </si>
  <si>
    <t>(802) 882-8219</t>
  </si>
  <si>
    <t xml:space="preserve">To remove and replace about 1300 LF of old broken and uneven sidewalk with new concrete sidewalk with grantie curbing in Route 100B in Moretown Village. </t>
  </si>
  <si>
    <t>NO</t>
  </si>
  <si>
    <t>Total</t>
  </si>
  <si>
    <t>Kaplan</t>
  </si>
  <si>
    <t>Gouin</t>
  </si>
  <si>
    <t>Hemmerick</t>
  </si>
  <si>
    <t>Rasmussen</t>
  </si>
  <si>
    <t>Krizan</t>
  </si>
  <si>
    <t>Griffin</t>
  </si>
  <si>
    <t>St Albans Application Form - 2018 Bike-Ped Program.pdf</t>
  </si>
  <si>
    <t>Rounded Total</t>
  </si>
  <si>
    <t>Running Total</t>
  </si>
  <si>
    <t xml:space="preserve">Cost and compexity concerns - RR, streams, etc. </t>
  </si>
  <si>
    <t>partial funding option 1</t>
  </si>
  <si>
    <t>Scoping study indicated difficulties with west side. State projects coming through</t>
  </si>
  <si>
    <t>Recreation vs. commuting.  Distance from town center. Large award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</si>
</sst>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0">
    <xf numFmtId="0" fontId="0" fillId="0" borderId="0" xfId="0"/>
    <xf numFmtId="3" fontId="0" fillId="0" borderId="0" xfId="0" applyNumberFormat="1"/>
    <xf numFmtId="0" fontId="0" fillId="0" borderId="0" xfId="0" applyAlignment="1">
      <alignment wrapText="1"/>
    </xf>
    <xf numFmtId="164" fontId="0" fillId="0" borderId="0" xfId="0" applyNumberFormat="1"/>
    <xf numFmtId="0" fontId="16" fillId="0" borderId="0" xfId="0" applyFont="1"/>
    <xf numFmtId="164" fontId="16" fillId="0" borderId="0" xfId="0" applyNumberFormat="1" applyFont="1"/>
    <xf numFmtId="0" fontId="16" fillId="0" borderId="0" xfId="0" applyFont="1" applyAlignment="1">
      <alignment horizontal="right"/>
    </xf>
    <xf numFmtId="165" fontId="16" fillId="0" borderId="0" xfId="0" applyNumberFormat="1" applyFont="1"/>
    <xf numFmtId="0" fontId="18" fillId="0" borderId="0" xfId="42"/>
    <xf numFmtId="165" fontId="0" fillId="0" borderId="0" xfId="0" applyNumberFormat="1"/>
    <xf numFmtId="49" fontId="0" fillId="0" borderId="0" xfId="0" applyNumberFormat="1" applyFont="1" applyAlignment="1">
      <alignment wrapText="1"/>
    </xf>
    <xf numFmtId="0" fontId="0" fillId="0" borderId="0" xfId="0" applyAlignment="1">
      <alignment horizontal="left" wrapText="1"/>
    </xf>
    <xf numFmtId="165" fontId="0" fillId="0" borderId="0" xfId="0" applyNumberFormat="1" applyFont="1"/>
    <xf numFmtId="0" fontId="0" fillId="0" borderId="0" xfId="0" applyFont="1" applyAlignment="1">
      <alignment wrapText="1"/>
    </xf>
    <xf numFmtId="165" fontId="16" fillId="0" borderId="0" xfId="0" applyNumberFormat="1" applyFont="1" applyAlignment="1">
      <alignment horizontal="left"/>
    </xf>
    <xf numFmtId="165" fontId="0" fillId="0" borderId="0" xfId="0" applyNumberFormat="1" applyFill="1"/>
    <xf numFmtId="3" fontId="0" fillId="0" borderId="0" xfId="0" applyNumberFormat="1" applyAlignment="1">
      <alignment horizontal="center" vertical="center"/>
    </xf>
    <xf numFmtId="3" fontId="0" fillId="33" borderId="0" xfId="0" applyNumberFormat="1" applyFill="1" applyAlignment="1">
      <alignment horizontal="center" vertical="center"/>
    </xf>
    <xf numFmtId="3" fontId="0" fillId="0" borderId="0" xfId="0" applyNumberFormat="1" applyFill="1" applyAlignment="1">
      <alignment horizontal="center" vertical="center"/>
    </xf>
    <xf numFmtId="3" fontId="0" fillId="34" borderId="0" xfId="0" applyNumberForma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parker@sburl.com" TargetMode="External"/><Relationship Id="rId3" Type="http://schemas.openxmlformats.org/officeDocument/2006/relationships/hyperlink" Target="mailto:jrauscher@winooskivt.org" TargetMode="External"/><Relationship Id="rId7" Type="http://schemas.openxmlformats.org/officeDocument/2006/relationships/hyperlink" Target="mailto:lkrohn@shelburnevt.org" TargetMode="External"/><Relationship Id="rId2" Type="http://schemas.openxmlformats.org/officeDocument/2006/relationships/hyperlink" Target="mailto:proctor_manager@comcast.net" TargetMode="External"/><Relationship Id="rId1" Type="http://schemas.openxmlformats.org/officeDocument/2006/relationships/hyperlink" Target="mailto:Dick@killingtontown.com" TargetMode="External"/><Relationship Id="rId6" Type="http://schemas.openxmlformats.org/officeDocument/2006/relationships/hyperlink" Target="mailto:cline@montpelier-vt.org" TargetMode="External"/><Relationship Id="rId5" Type="http://schemas.openxmlformats.org/officeDocument/2006/relationships/hyperlink" Target="mailto:kramsay@townofmiddlebury.com" TargetMode="External"/><Relationship Id="rId10" Type="http://schemas.openxmlformats.org/officeDocument/2006/relationships/printerSettings" Target="../printerSettings/printerSettings1.bin"/><Relationship Id="rId4" Type="http://schemas.openxmlformats.org/officeDocument/2006/relationships/hyperlink" Target="mailto:c.sawyer@stalbansvt.com" TargetMode="External"/><Relationship Id="rId9" Type="http://schemas.openxmlformats.org/officeDocument/2006/relationships/hyperlink" Target="mailto:mselectboard@moretownvt.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6"/>
  <sheetViews>
    <sheetView tabSelected="1" zoomScaleNormal="100" workbookViewId="0">
      <pane xSplit="15" ySplit="1" topLeftCell="AC5" activePane="bottomRight" state="frozen"/>
      <selection pane="topRight" activeCell="P1" sqref="P1"/>
      <selection pane="bottomLeft" activeCell="A2" sqref="A2"/>
      <selection pane="bottomRight" activeCell="AU6" sqref="AU6"/>
    </sheetView>
  </sheetViews>
  <sheetFormatPr defaultRowHeight="15" x14ac:dyDescent="0.25"/>
  <cols>
    <col min="1" max="1" width="57.85546875" bestFit="1" customWidth="1"/>
    <col min="2" max="2" width="44.28515625" customWidth="1"/>
    <col min="3" max="3" width="22.5703125" hidden="1" customWidth="1"/>
    <col min="4" max="4" width="17.7109375" hidden="1" customWidth="1"/>
    <col min="5" max="5" width="20.7109375" hidden="1" customWidth="1"/>
    <col min="6" max="6" width="14.140625" hidden="1" customWidth="1"/>
    <col min="7" max="7" width="6.7109375" style="3" hidden="1" customWidth="1"/>
    <col min="8" max="8" width="31.85546875" hidden="1" customWidth="1"/>
    <col min="9" max="9" width="13.7109375" hidden="1" customWidth="1"/>
    <col min="10" max="10" width="11" hidden="1" customWidth="1"/>
    <col min="11" max="11" width="11.42578125" hidden="1" customWidth="1"/>
    <col min="12" max="12" width="9.42578125" hidden="1" customWidth="1"/>
    <col min="13" max="13" width="18.42578125" hidden="1" customWidth="1"/>
    <col min="14" max="14" width="16.7109375" hidden="1" customWidth="1"/>
    <col min="15" max="15" width="11.28515625" hidden="1" customWidth="1"/>
    <col min="16" max="16" width="100.140625" customWidth="1"/>
    <col min="17" max="17" width="12.7109375" hidden="1" customWidth="1"/>
    <col min="18" max="18" width="14.28515625" hidden="1" customWidth="1"/>
    <col min="19" max="19" width="14.7109375" hidden="1" customWidth="1"/>
    <col min="20" max="20" width="13.42578125" hidden="1" customWidth="1"/>
    <col min="21" max="21" width="15.5703125" hidden="1" customWidth="1"/>
    <col min="22" max="30" width="15.7109375" customWidth="1"/>
    <col min="31" max="31" width="17.42578125" customWidth="1"/>
    <col min="32" max="32" width="21.28515625" customWidth="1"/>
    <col min="33" max="33" width="64" hidden="1" customWidth="1"/>
    <col min="34" max="34" width="6.7109375" hidden="1" customWidth="1"/>
    <col min="35" max="35" width="11.28515625" hidden="1" customWidth="1"/>
    <col min="36" max="36" width="188.42578125" hidden="1" customWidth="1"/>
    <col min="37" max="46" width="0" hidden="1" customWidth="1"/>
  </cols>
  <sheetData>
    <row r="1" spans="1:47" x14ac:dyDescent="0.25">
      <c r="B1" s="4" t="s">
        <v>0</v>
      </c>
      <c r="C1" s="4" t="s">
        <v>1</v>
      </c>
      <c r="D1" s="4" t="s">
        <v>2</v>
      </c>
      <c r="E1" s="4" t="s">
        <v>3</v>
      </c>
      <c r="F1" s="4" t="s">
        <v>4</v>
      </c>
      <c r="G1" s="5" t="s">
        <v>114</v>
      </c>
      <c r="H1" s="4" t="s">
        <v>5</v>
      </c>
      <c r="I1" s="4" t="s">
        <v>6</v>
      </c>
      <c r="J1" s="4" t="s">
        <v>7</v>
      </c>
      <c r="K1" s="4" t="s">
        <v>8</v>
      </c>
      <c r="L1" s="4" t="s">
        <v>9</v>
      </c>
      <c r="M1" s="4" t="s">
        <v>10</v>
      </c>
      <c r="N1" s="4" t="s">
        <v>11</v>
      </c>
      <c r="O1" s="4" t="s">
        <v>12</v>
      </c>
      <c r="P1" s="4" t="s">
        <v>13</v>
      </c>
      <c r="Q1" s="4" t="s">
        <v>14</v>
      </c>
      <c r="R1" s="4" t="s">
        <v>15</v>
      </c>
      <c r="S1" s="4" t="s">
        <v>16</v>
      </c>
      <c r="T1" s="4" t="s">
        <v>17</v>
      </c>
      <c r="U1" s="4" t="s">
        <v>18</v>
      </c>
      <c r="V1" s="4" t="s">
        <v>138</v>
      </c>
      <c r="W1" s="4" t="s">
        <v>139</v>
      </c>
      <c r="X1" s="4" t="s">
        <v>140</v>
      </c>
      <c r="Y1" s="4" t="s">
        <v>141</v>
      </c>
      <c r="Z1" s="4" t="s">
        <v>142</v>
      </c>
      <c r="AA1" s="4" t="s">
        <v>143</v>
      </c>
      <c r="AB1" s="4" t="s">
        <v>144</v>
      </c>
      <c r="AC1" s="4" t="s">
        <v>19</v>
      </c>
      <c r="AD1" s="4" t="s">
        <v>146</v>
      </c>
      <c r="AE1" s="4" t="s">
        <v>89</v>
      </c>
      <c r="AF1" s="4" t="s">
        <v>147</v>
      </c>
      <c r="AG1" s="4" t="s">
        <v>20</v>
      </c>
      <c r="AH1" s="4" t="s">
        <v>21</v>
      </c>
      <c r="AI1" s="4" t="s">
        <v>22</v>
      </c>
      <c r="AJ1" s="4" t="s">
        <v>23</v>
      </c>
    </row>
    <row r="2" spans="1:47" ht="148.5" customHeight="1" x14ac:dyDescent="0.25">
      <c r="A2" t="s">
        <v>145</v>
      </c>
      <c r="B2" t="s">
        <v>24</v>
      </c>
      <c r="C2" t="s">
        <v>25</v>
      </c>
      <c r="D2" t="s">
        <v>26</v>
      </c>
      <c r="E2" t="s">
        <v>27</v>
      </c>
      <c r="F2" t="s">
        <v>28</v>
      </c>
      <c r="G2" s="3">
        <v>5478</v>
      </c>
      <c r="H2" s="8" t="s">
        <v>29</v>
      </c>
      <c r="I2" t="s">
        <v>88</v>
      </c>
      <c r="J2" t="s">
        <v>30</v>
      </c>
      <c r="K2">
        <v>20671608</v>
      </c>
      <c r="L2" t="s">
        <v>31</v>
      </c>
      <c r="M2" t="s">
        <v>32</v>
      </c>
      <c r="N2" t="s">
        <v>100</v>
      </c>
      <c r="O2" s="1">
        <v>2700</v>
      </c>
      <c r="P2" s="10" t="s">
        <v>34</v>
      </c>
      <c r="Q2" s="9">
        <v>79557</v>
      </c>
      <c r="R2" s="9">
        <v>10000</v>
      </c>
      <c r="S2" s="9">
        <v>795570</v>
      </c>
      <c r="T2" s="9">
        <v>79600</v>
      </c>
      <c r="U2" s="9">
        <v>0</v>
      </c>
      <c r="V2" s="17">
        <f>SUM(W2:AB2)</f>
        <v>285</v>
      </c>
      <c r="W2" s="17">
        <v>56</v>
      </c>
      <c r="X2" s="17">
        <v>58</v>
      </c>
      <c r="Y2" s="17">
        <v>45</v>
      </c>
      <c r="Z2" s="17">
        <v>54</v>
      </c>
      <c r="AA2" s="17">
        <v>25</v>
      </c>
      <c r="AB2" s="16">
        <v>47</v>
      </c>
      <c r="AC2" s="9">
        <v>964727</v>
      </c>
      <c r="AD2" s="9">
        <v>964700</v>
      </c>
      <c r="AE2" s="9">
        <f>AD2*0.8</f>
        <v>771760</v>
      </c>
      <c r="AF2" s="9">
        <f>AE2</f>
        <v>771760</v>
      </c>
      <c r="AG2" s="11" t="s">
        <v>35</v>
      </c>
      <c r="AH2" t="s">
        <v>33</v>
      </c>
      <c r="AI2" t="s">
        <v>36</v>
      </c>
      <c r="AJ2" s="11" t="s">
        <v>37</v>
      </c>
    </row>
    <row r="3" spans="1:47" ht="34.5" customHeight="1" x14ac:dyDescent="0.25">
      <c r="A3" t="s">
        <v>61</v>
      </c>
      <c r="B3" t="s">
        <v>105</v>
      </c>
      <c r="C3" t="s">
        <v>106</v>
      </c>
      <c r="D3" t="s">
        <v>107</v>
      </c>
      <c r="E3" t="s">
        <v>108</v>
      </c>
      <c r="F3" t="s">
        <v>84</v>
      </c>
      <c r="G3" s="3">
        <v>5765</v>
      </c>
      <c r="H3" s="8" t="s">
        <v>109</v>
      </c>
      <c r="I3" t="s">
        <v>110</v>
      </c>
      <c r="J3" t="s">
        <v>30</v>
      </c>
      <c r="K3">
        <v>35918499</v>
      </c>
      <c r="L3" t="s">
        <v>31</v>
      </c>
      <c r="M3" t="s">
        <v>99</v>
      </c>
      <c r="N3" t="s">
        <v>111</v>
      </c>
      <c r="O3" s="1">
        <v>2600</v>
      </c>
      <c r="P3" s="10" t="s">
        <v>112</v>
      </c>
      <c r="Q3" s="9">
        <v>82000</v>
      </c>
      <c r="R3" s="9">
        <v>10000</v>
      </c>
      <c r="S3" s="9">
        <v>410000</v>
      </c>
      <c r="T3" s="9">
        <v>62000</v>
      </c>
      <c r="U3" s="9">
        <v>56000</v>
      </c>
      <c r="V3" s="17">
        <f>SUM(W3:AB3)</f>
        <v>268.5</v>
      </c>
      <c r="W3" s="17">
        <v>50</v>
      </c>
      <c r="X3" s="17">
        <v>54</v>
      </c>
      <c r="Y3" s="17">
        <v>45.5</v>
      </c>
      <c r="Z3" s="17">
        <v>57</v>
      </c>
      <c r="AA3" s="16">
        <v>15</v>
      </c>
      <c r="AB3" s="16">
        <v>47</v>
      </c>
      <c r="AC3" s="9">
        <f>Q3+R3+S3+T3+U3</f>
        <v>620000</v>
      </c>
      <c r="AD3" s="9">
        <v>620000</v>
      </c>
      <c r="AE3" s="9">
        <f>AD3*0.8</f>
        <v>496000</v>
      </c>
      <c r="AF3" s="9">
        <f>AF2+AE3</f>
        <v>1267760</v>
      </c>
      <c r="AG3" s="11" t="s">
        <v>59</v>
      </c>
      <c r="AH3" t="s">
        <v>33</v>
      </c>
      <c r="AI3" t="s">
        <v>36</v>
      </c>
      <c r="AJ3" s="11" t="s">
        <v>113</v>
      </c>
    </row>
    <row r="4" spans="1:47" ht="95.25" customHeight="1" x14ac:dyDescent="0.25">
      <c r="A4" t="s">
        <v>51</v>
      </c>
      <c r="B4" t="s">
        <v>52</v>
      </c>
      <c r="C4" t="s">
        <v>53</v>
      </c>
      <c r="D4" t="s">
        <v>54</v>
      </c>
      <c r="E4" t="s">
        <v>55</v>
      </c>
      <c r="F4" t="s">
        <v>83</v>
      </c>
      <c r="G4" s="3">
        <v>5601</v>
      </c>
      <c r="H4" s="8" t="s">
        <v>56</v>
      </c>
      <c r="I4" t="s">
        <v>86</v>
      </c>
      <c r="J4" t="s">
        <v>30</v>
      </c>
      <c r="K4">
        <v>24104655</v>
      </c>
      <c r="L4" t="s">
        <v>31</v>
      </c>
      <c r="M4" t="s">
        <v>57</v>
      </c>
      <c r="N4" t="s">
        <v>100</v>
      </c>
      <c r="O4" s="1">
        <v>2800</v>
      </c>
      <c r="P4" s="10" t="s">
        <v>58</v>
      </c>
      <c r="Q4" s="9">
        <v>67914</v>
      </c>
      <c r="R4" s="9">
        <v>30000</v>
      </c>
      <c r="S4" s="9">
        <v>339570</v>
      </c>
      <c r="T4" s="9">
        <v>40000</v>
      </c>
      <c r="U4" s="9">
        <v>43700</v>
      </c>
      <c r="V4" s="17">
        <f>SUM(W4:AB4)</f>
        <v>263</v>
      </c>
      <c r="W4" s="18">
        <v>48</v>
      </c>
      <c r="X4" s="17">
        <v>50</v>
      </c>
      <c r="Y4" s="17">
        <v>48</v>
      </c>
      <c r="Z4" s="19">
        <v>46</v>
      </c>
      <c r="AA4" s="17">
        <v>20</v>
      </c>
      <c r="AB4" s="17">
        <v>51</v>
      </c>
      <c r="AC4" s="9">
        <v>521184</v>
      </c>
      <c r="AD4" s="9">
        <v>0</v>
      </c>
      <c r="AE4" s="9">
        <f>AD4*0.8</f>
        <v>0</v>
      </c>
      <c r="AF4" s="9">
        <f>AF3+AE4</f>
        <v>1267760</v>
      </c>
      <c r="AG4" s="11" t="s">
        <v>59</v>
      </c>
      <c r="AH4" t="s">
        <v>33</v>
      </c>
      <c r="AI4" t="s">
        <v>36</v>
      </c>
      <c r="AJ4" s="11" t="s">
        <v>60</v>
      </c>
      <c r="AU4" t="s">
        <v>148</v>
      </c>
    </row>
    <row r="5" spans="1:47" ht="92.25" customHeight="1" x14ac:dyDescent="0.25">
      <c r="A5" t="s">
        <v>62</v>
      </c>
      <c r="B5" t="s">
        <v>63</v>
      </c>
      <c r="C5" t="s">
        <v>64</v>
      </c>
      <c r="D5" t="s">
        <v>82</v>
      </c>
      <c r="E5" t="s">
        <v>65</v>
      </c>
      <c r="F5" t="s">
        <v>66</v>
      </c>
      <c r="G5" s="3">
        <v>5482</v>
      </c>
      <c r="H5" s="8" t="s">
        <v>67</v>
      </c>
      <c r="I5" t="s">
        <v>68</v>
      </c>
      <c r="J5" t="s">
        <v>30</v>
      </c>
      <c r="K5">
        <v>99681488</v>
      </c>
      <c r="L5" t="s">
        <v>31</v>
      </c>
      <c r="M5" t="s">
        <v>69</v>
      </c>
      <c r="N5" s="2" t="s">
        <v>126</v>
      </c>
      <c r="O5" s="1">
        <v>1863</v>
      </c>
      <c r="P5" s="10" t="s">
        <v>70</v>
      </c>
      <c r="Q5" s="9">
        <v>123461</v>
      </c>
      <c r="R5" s="9">
        <v>0</v>
      </c>
      <c r="S5" s="9">
        <v>617307</v>
      </c>
      <c r="T5" s="9">
        <v>61731</v>
      </c>
      <c r="U5" s="9">
        <v>61731</v>
      </c>
      <c r="V5" s="16">
        <f>SUM(W5:AB5)</f>
        <v>250</v>
      </c>
      <c r="W5" s="17">
        <v>51</v>
      </c>
      <c r="X5" s="16">
        <v>44</v>
      </c>
      <c r="Y5" s="16">
        <v>41</v>
      </c>
      <c r="Z5" s="16">
        <v>50</v>
      </c>
      <c r="AA5" s="16">
        <v>15</v>
      </c>
      <c r="AB5" s="17">
        <v>49</v>
      </c>
      <c r="AC5" s="9">
        <v>864230</v>
      </c>
      <c r="AD5" s="9">
        <v>724000</v>
      </c>
      <c r="AE5" s="9">
        <f>AD5*0.8</f>
        <v>579200</v>
      </c>
      <c r="AF5" s="9">
        <f>AF4+AE5</f>
        <v>1846960</v>
      </c>
      <c r="AG5" s="11" t="s">
        <v>71</v>
      </c>
      <c r="AH5" t="s">
        <v>33</v>
      </c>
      <c r="AI5" t="s">
        <v>36</v>
      </c>
      <c r="AJ5" s="11" t="s">
        <v>72</v>
      </c>
      <c r="AU5" t="s">
        <v>149</v>
      </c>
    </row>
    <row r="6" spans="1:47" ht="92.25" customHeight="1" x14ac:dyDescent="0.25">
      <c r="A6" t="s">
        <v>39</v>
      </c>
      <c r="B6" t="s">
        <v>40</v>
      </c>
      <c r="C6" t="s">
        <v>41</v>
      </c>
      <c r="D6" t="s">
        <v>42</v>
      </c>
      <c r="E6" t="s">
        <v>43</v>
      </c>
      <c r="F6" t="s">
        <v>44</v>
      </c>
      <c r="G6" s="3">
        <v>5753</v>
      </c>
      <c r="H6" s="8" t="s">
        <v>45</v>
      </c>
      <c r="I6" t="s">
        <v>46</v>
      </c>
      <c r="J6" t="s">
        <v>30</v>
      </c>
      <c r="K6">
        <v>26135772</v>
      </c>
      <c r="L6" t="s">
        <v>31</v>
      </c>
      <c r="M6" t="s">
        <v>47</v>
      </c>
      <c r="N6" t="s">
        <v>101</v>
      </c>
      <c r="O6" s="1">
        <v>1500</v>
      </c>
      <c r="P6" s="10" t="s">
        <v>48</v>
      </c>
      <c r="Q6" s="9">
        <v>39000</v>
      </c>
      <c r="R6" s="9">
        <v>20000</v>
      </c>
      <c r="S6" s="9">
        <v>264000</v>
      </c>
      <c r="T6" s="9">
        <v>26000</v>
      </c>
      <c r="U6" s="9">
        <v>26000</v>
      </c>
      <c r="V6" s="16">
        <f>SUM(W6:AB6)</f>
        <v>248.5</v>
      </c>
      <c r="W6" s="19">
        <v>38</v>
      </c>
      <c r="X6" s="16">
        <v>46</v>
      </c>
      <c r="Y6" s="16">
        <v>41.5</v>
      </c>
      <c r="Z6" s="17">
        <v>53</v>
      </c>
      <c r="AA6" s="16">
        <v>20</v>
      </c>
      <c r="AB6" s="17">
        <v>50</v>
      </c>
      <c r="AC6" s="9">
        <v>375000</v>
      </c>
      <c r="AD6" s="9">
        <v>375000</v>
      </c>
      <c r="AE6" s="9">
        <f>AD6*0.8</f>
        <v>300000</v>
      </c>
      <c r="AF6" s="9">
        <f>AF5+AE6</f>
        <v>2146960</v>
      </c>
      <c r="AG6" s="11" t="s">
        <v>49</v>
      </c>
      <c r="AH6" t="s">
        <v>33</v>
      </c>
      <c r="AI6" t="s">
        <v>36</v>
      </c>
      <c r="AJ6" s="11" t="s">
        <v>50</v>
      </c>
    </row>
    <row r="7" spans="1:47" ht="62.25" customHeight="1" x14ac:dyDescent="0.25">
      <c r="A7" t="s">
        <v>73</v>
      </c>
      <c r="B7" t="s">
        <v>74</v>
      </c>
      <c r="C7" t="s">
        <v>75</v>
      </c>
      <c r="D7" t="s">
        <v>76</v>
      </c>
      <c r="E7" t="s">
        <v>77</v>
      </c>
      <c r="F7" t="s">
        <v>115</v>
      </c>
      <c r="G7" s="3">
        <v>5403</v>
      </c>
      <c r="H7" s="8" t="s">
        <v>78</v>
      </c>
      <c r="I7" t="s">
        <v>87</v>
      </c>
      <c r="J7" t="s">
        <v>30</v>
      </c>
      <c r="K7">
        <v>19506690</v>
      </c>
      <c r="L7" t="s">
        <v>31</v>
      </c>
      <c r="M7" t="s">
        <v>69</v>
      </c>
      <c r="N7" t="s">
        <v>101</v>
      </c>
      <c r="O7" s="1">
        <v>3500</v>
      </c>
      <c r="P7" s="10" t="s">
        <v>79</v>
      </c>
      <c r="Q7" s="9">
        <v>93921.66</v>
      </c>
      <c r="R7" s="9">
        <v>35000</v>
      </c>
      <c r="S7" s="9">
        <v>626144.4</v>
      </c>
      <c r="T7" s="9">
        <v>43830.11</v>
      </c>
      <c r="U7" s="9">
        <v>62614.44</v>
      </c>
      <c r="V7" s="16">
        <f>SUM(W7:AB7)</f>
        <v>244.5</v>
      </c>
      <c r="W7" s="19">
        <v>45</v>
      </c>
      <c r="X7" s="19">
        <v>42</v>
      </c>
      <c r="Y7" s="16">
        <v>41.5</v>
      </c>
      <c r="Z7" s="16">
        <v>53</v>
      </c>
      <c r="AA7" s="19">
        <v>15</v>
      </c>
      <c r="AB7" s="16">
        <v>48</v>
      </c>
      <c r="AC7" s="9">
        <v>861510.61</v>
      </c>
      <c r="AD7" s="9">
        <v>861500</v>
      </c>
      <c r="AE7" s="9">
        <f>AD7*0.8</f>
        <v>689200</v>
      </c>
      <c r="AF7" s="9">
        <f>AF6+AE7</f>
        <v>2836160</v>
      </c>
      <c r="AG7" s="11" t="s">
        <v>80</v>
      </c>
      <c r="AH7" t="s">
        <v>33</v>
      </c>
      <c r="AI7" t="s">
        <v>124</v>
      </c>
      <c r="AJ7" s="11" t="s">
        <v>127</v>
      </c>
      <c r="AU7" t="s">
        <v>151</v>
      </c>
    </row>
    <row r="8" spans="1:47" ht="102" customHeight="1" x14ac:dyDescent="0.25">
      <c r="A8" t="s">
        <v>38</v>
      </c>
      <c r="B8" t="s">
        <v>92</v>
      </c>
      <c r="C8" t="s">
        <v>93</v>
      </c>
      <c r="D8" t="s">
        <v>94</v>
      </c>
      <c r="E8" t="s">
        <v>95</v>
      </c>
      <c r="F8" t="s">
        <v>96</v>
      </c>
      <c r="G8" s="3">
        <v>5751</v>
      </c>
      <c r="H8" s="8" t="s">
        <v>97</v>
      </c>
      <c r="I8" t="s">
        <v>98</v>
      </c>
      <c r="J8" t="s">
        <v>30</v>
      </c>
      <c r="K8">
        <v>35922970</v>
      </c>
      <c r="L8" t="s">
        <v>31</v>
      </c>
      <c r="M8" t="s">
        <v>99</v>
      </c>
      <c r="N8" t="s">
        <v>100</v>
      </c>
      <c r="O8" s="1">
        <v>1200</v>
      </c>
      <c r="P8" s="10" t="s">
        <v>102</v>
      </c>
      <c r="Q8" s="9">
        <v>50389</v>
      </c>
      <c r="R8" s="9">
        <v>9000</v>
      </c>
      <c r="S8" s="9">
        <v>503389</v>
      </c>
      <c r="T8" s="9">
        <v>30000</v>
      </c>
      <c r="U8" s="9">
        <v>59000</v>
      </c>
      <c r="V8" s="19">
        <f>SUM(W8:AB8)</f>
        <v>223.5</v>
      </c>
      <c r="W8" s="16">
        <v>46</v>
      </c>
      <c r="X8" s="16">
        <v>45</v>
      </c>
      <c r="Y8" s="19">
        <v>33.5</v>
      </c>
      <c r="Z8" s="19">
        <v>40</v>
      </c>
      <c r="AA8" s="17">
        <v>25</v>
      </c>
      <c r="AB8" s="19">
        <v>34</v>
      </c>
      <c r="AC8" s="9">
        <f>Q8+R8+S8+T8+U8</f>
        <v>651778</v>
      </c>
      <c r="AD8" s="9">
        <v>651700</v>
      </c>
      <c r="AE8" s="9">
        <f>AD8*0.8</f>
        <v>521360</v>
      </c>
      <c r="AF8" s="9">
        <f>AF7+AE8</f>
        <v>3357520</v>
      </c>
      <c r="AG8" s="11" t="s">
        <v>103</v>
      </c>
      <c r="AH8" t="s">
        <v>59</v>
      </c>
      <c r="AI8" t="s">
        <v>104</v>
      </c>
      <c r="AJ8" s="11" t="s">
        <v>104</v>
      </c>
    </row>
    <row r="9" spans="1:47" ht="63.75" customHeight="1" x14ac:dyDescent="0.25">
      <c r="A9" t="s">
        <v>128</v>
      </c>
      <c r="B9" t="s">
        <v>129</v>
      </c>
      <c r="C9" t="s">
        <v>130</v>
      </c>
      <c r="D9" t="s">
        <v>131</v>
      </c>
      <c r="E9" t="s">
        <v>132</v>
      </c>
      <c r="F9" t="s">
        <v>133</v>
      </c>
      <c r="G9" s="3">
        <v>5660</v>
      </c>
      <c r="H9" s="8" t="s">
        <v>134</v>
      </c>
      <c r="I9" t="s">
        <v>135</v>
      </c>
      <c r="M9" t="s">
        <v>57</v>
      </c>
      <c r="N9" t="s">
        <v>100</v>
      </c>
      <c r="O9" s="1">
        <v>1300</v>
      </c>
      <c r="P9" s="10" t="s">
        <v>136</v>
      </c>
      <c r="Q9" s="15">
        <v>36500</v>
      </c>
      <c r="R9" s="15">
        <v>33000</v>
      </c>
      <c r="S9" s="15">
        <v>282080</v>
      </c>
      <c r="T9" s="15">
        <v>0</v>
      </c>
      <c r="U9" s="15">
        <v>0</v>
      </c>
      <c r="V9" s="19">
        <f>SUM(W9:AB9)</f>
        <v>214.5</v>
      </c>
      <c r="W9" s="16">
        <v>46</v>
      </c>
      <c r="X9" s="19">
        <v>37</v>
      </c>
      <c r="Y9" s="19">
        <v>38.5</v>
      </c>
      <c r="Z9" s="16">
        <v>47</v>
      </c>
      <c r="AA9" s="19">
        <v>15</v>
      </c>
      <c r="AB9" s="19">
        <v>31</v>
      </c>
      <c r="AC9" s="15">
        <f>Q9+R9+S9+T9+U9</f>
        <v>351580</v>
      </c>
      <c r="AD9" s="15">
        <v>351500</v>
      </c>
      <c r="AE9" s="9">
        <f>AD9*0.8</f>
        <v>281200</v>
      </c>
      <c r="AF9" s="9">
        <f>AF8+AE9</f>
        <v>3638720</v>
      </c>
      <c r="AG9" s="11" t="s">
        <v>59</v>
      </c>
      <c r="AH9" t="s">
        <v>137</v>
      </c>
      <c r="AI9" t="s">
        <v>104</v>
      </c>
      <c r="AJ9" s="11" t="s">
        <v>104</v>
      </c>
      <c r="AU9" t="s">
        <v>150</v>
      </c>
    </row>
    <row r="10" spans="1:47" ht="90" x14ac:dyDescent="0.25">
      <c r="A10" t="s">
        <v>81</v>
      </c>
      <c r="B10" t="s">
        <v>116</v>
      </c>
      <c r="C10" t="s">
        <v>117</v>
      </c>
      <c r="D10" t="s">
        <v>118</v>
      </c>
      <c r="E10" t="s">
        <v>119</v>
      </c>
      <c r="F10" t="s">
        <v>85</v>
      </c>
      <c r="G10" s="3">
        <v>5404</v>
      </c>
      <c r="H10" s="8" t="s">
        <v>120</v>
      </c>
      <c r="I10" t="s">
        <v>121</v>
      </c>
      <c r="J10" t="s">
        <v>30</v>
      </c>
      <c r="K10">
        <v>19380740</v>
      </c>
      <c r="L10" t="s">
        <v>31</v>
      </c>
      <c r="M10" t="s">
        <v>69</v>
      </c>
      <c r="N10" t="s">
        <v>100</v>
      </c>
      <c r="O10" s="1">
        <v>4000</v>
      </c>
      <c r="P10" s="2" t="s">
        <v>122</v>
      </c>
      <c r="Q10" s="9">
        <v>400000</v>
      </c>
      <c r="R10" s="9">
        <v>0</v>
      </c>
      <c r="S10" s="9">
        <v>2000000</v>
      </c>
      <c r="T10" s="9">
        <v>200000</v>
      </c>
      <c r="U10" s="9">
        <v>240000</v>
      </c>
      <c r="V10" s="19">
        <f>SUM(W10:AB10)</f>
        <v>211.5</v>
      </c>
      <c r="W10" s="19">
        <v>42</v>
      </c>
      <c r="X10" s="19">
        <v>41</v>
      </c>
      <c r="Y10" s="19">
        <v>28.5</v>
      </c>
      <c r="Z10" s="19">
        <v>46</v>
      </c>
      <c r="AA10" s="19">
        <v>15</v>
      </c>
      <c r="AB10" s="19">
        <v>39</v>
      </c>
      <c r="AC10" s="12">
        <v>2840000</v>
      </c>
      <c r="AD10" s="12">
        <v>2840000</v>
      </c>
      <c r="AE10" s="9">
        <f>AD10*0.8</f>
        <v>2272000</v>
      </c>
      <c r="AF10" s="9">
        <f>AF9+AE10</f>
        <v>5910720</v>
      </c>
      <c r="AG10" s="13" t="s">
        <v>123</v>
      </c>
      <c r="AH10" t="s">
        <v>33</v>
      </c>
      <c r="AI10" t="s">
        <v>124</v>
      </c>
      <c r="AJ10" s="2" t="s">
        <v>125</v>
      </c>
    </row>
    <row r="11" spans="1:47" x14ac:dyDescent="0.25">
      <c r="U11" s="6" t="s">
        <v>90</v>
      </c>
      <c r="V11" s="6"/>
      <c r="W11" s="6"/>
      <c r="X11" s="6"/>
      <c r="Y11" s="6"/>
      <c r="Z11" s="6"/>
      <c r="AA11" s="6"/>
      <c r="AB11" s="6"/>
      <c r="AC11" s="14">
        <f>SUM(AC3:AC10)</f>
        <v>7085282.6099999994</v>
      </c>
      <c r="AD11" s="14"/>
      <c r="AE11" s="7">
        <f>SUM(AE3:AE10)</f>
        <v>5138960</v>
      </c>
      <c r="AF11" s="7"/>
      <c r="AG11" s="4" t="s">
        <v>91</v>
      </c>
    </row>
    <row r="16" spans="1:47" x14ac:dyDescent="0.25">
      <c r="P16" s="2"/>
    </row>
  </sheetData>
  <sortState ref="A2:AJ18">
    <sortCondition descending="1" ref="V1"/>
  </sortState>
  <hyperlinks>
    <hyperlink ref="H8" r:id="rId1" xr:uid="{B0066E22-1930-445A-A747-01F9B50D1FA4}"/>
    <hyperlink ref="H3" r:id="rId2" xr:uid="{D779BCD6-9E91-4061-9B89-0A43C9C2D3B1}"/>
    <hyperlink ref="H10" r:id="rId3" xr:uid="{20A9AA89-E2BF-4CB3-BF9D-2CD20CA0904F}"/>
    <hyperlink ref="H2" r:id="rId4" xr:uid="{2E085BA7-9228-418D-AFBA-AF0507BF842B}"/>
    <hyperlink ref="H6" r:id="rId5" xr:uid="{DC291BC2-CCC2-41F8-94BB-FB89AE911049}"/>
    <hyperlink ref="H4" r:id="rId6" xr:uid="{3872B04E-9BB7-41E2-B39E-7D9C86626CE8}"/>
    <hyperlink ref="H5" r:id="rId7" xr:uid="{48A3F0C5-5E62-4683-9FAF-DAB525CAFF7F}"/>
    <hyperlink ref="H7" r:id="rId8" xr:uid="{1A770B84-A73B-4D7A-9ECF-514E4353B388}"/>
    <hyperlink ref="H9" r:id="rId9" xr:uid="{911CEBF2-4F65-4FA7-818D-8B32CE14468C}"/>
  </hyperlink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AFDA19406B848B7101DD146C7E85B" ma:contentTypeVersion="18" ma:contentTypeDescription="Create a new document." ma:contentTypeScope="" ma:versionID="39a1344c21666c4780c4214b4c4850a1">
  <xsd:schema xmlns:xsd="http://www.w3.org/2001/XMLSchema" xmlns:xs="http://www.w3.org/2001/XMLSchema" xmlns:p="http://schemas.microsoft.com/office/2006/metadata/properties" xmlns:ns2="8fd47c45-8aaa-4bb9-a294-41bdb653617e" xmlns:ns3="2a208fe3-8287-4a8b-b629-d45392ca0f10" xmlns:ns4="22ec0dd7-095b-41f2-b8b8-a624496b8c6b" targetNamespace="http://schemas.microsoft.com/office/2006/metadata/properties" ma:root="true" ma:fieldsID="5da6e6d147b0f112825d5ae4887165ea" ns2:_="" ns3:_="" ns4:_="">
    <xsd:import namespace="8fd47c45-8aaa-4bb9-a294-41bdb653617e"/>
    <xsd:import namespace="2a208fe3-8287-4a8b-b629-d45392ca0f10"/>
    <xsd:import namespace="22ec0dd7-095b-41f2-b8b8-a624496b8c6b"/>
    <xsd:element name="properties">
      <xsd:complexType>
        <xsd:sequence>
          <xsd:element name="documentManagement">
            <xsd:complexType>
              <xsd:all>
                <xsd:element ref="ns2:_dlc_Exempt" minOccurs="0"/>
                <xsd:element ref="ns3:SharedWithUser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47c45-8aaa-4bb9-a294-41bdb653617e" elementFormDefault="qualified">
    <xsd:import namespace="http://schemas.microsoft.com/office/2006/documentManagement/types"/>
    <xsd:import namespace="http://schemas.microsoft.com/office/infopath/2007/PartnerControls"/>
    <xsd:element name="_dlc_Exempt" ma:index="8"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08fe3-8287-4a8b-b629-d45392ca0f10"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ec0dd7-095b-41f2-b8b8-a624496b8c6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2ec0dd7-095b-41f2-b8b8-a624496b8c6b">E23TXWV46JPD-1446909593-6590</_dlc_DocId>
    <_dlc_DocIdUrl xmlns="22ec0dd7-095b-41f2-b8b8-a624496b8c6b">
      <Url>https://outside.vermont.gov/agency/VTRANS/external/MAB-LP/_layouts/15/DocIdRedir.aspx?ID=E23TXWV46JPD-1446909593-6590</Url>
      <Description>E23TXWV46JPD-1446909593-6590</Description>
    </_dlc_DocIdUrl>
  </documentManagement>
</p:properties>
</file>

<file path=customXml/itemProps1.xml><?xml version="1.0" encoding="utf-8"?>
<ds:datastoreItem xmlns:ds="http://schemas.openxmlformats.org/officeDocument/2006/customXml" ds:itemID="{0CAC5724-5CB9-4F02-B7CD-597B925AAF00}"/>
</file>

<file path=customXml/itemProps2.xml><?xml version="1.0" encoding="utf-8"?>
<ds:datastoreItem xmlns:ds="http://schemas.openxmlformats.org/officeDocument/2006/customXml" ds:itemID="{08B3DC1F-2D63-429E-AB20-570DAABF4FBE}"/>
</file>

<file path=customXml/itemProps3.xml><?xml version="1.0" encoding="utf-8"?>
<ds:datastoreItem xmlns:ds="http://schemas.openxmlformats.org/officeDocument/2006/customXml" ds:itemID="{860EB8EC-761F-44A8-8CA6-86FFB3AD849B}"/>
</file>

<file path=customXml/itemProps4.xml><?xml version="1.0" encoding="utf-8"?>
<ds:datastoreItem xmlns:ds="http://schemas.openxmlformats.org/officeDocument/2006/customXml" ds:itemID="{F15E0BD3-DBF6-4A40-859D-7804B12E3239}"/>
</file>

<file path=customXml/itemProps5.xml><?xml version="1.0" encoding="utf-8"?>
<ds:datastoreItem xmlns:ds="http://schemas.openxmlformats.org/officeDocument/2006/customXml" ds:itemID="{F89F5572-CDD7-4919-AFFF-EC3F936689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Large Scale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Kaplan, Jon</dc:creator>
  <cp:lastModifiedBy>Kaplan, Jon</cp:lastModifiedBy>
  <dcterms:created xsi:type="dcterms:W3CDTF">2018-06-25T19:00:42Z</dcterms:created>
  <dcterms:modified xsi:type="dcterms:W3CDTF">2018-08-07T18:17:46Z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0x010100F3EAFDA19406B848B7101DD146C7E85B</vt:lpwstr>
  </property>
  <property fmtid="{D5CDD505-2E9C-101B-9397-08002B2CF9AE}" pid="3" name="_dlc_DocIdItemGuid">
    <vt:lpwstr>3c35ba90-2efb-453b-ba5b-a2c9e9133bc5</vt:lpwstr>
  </property>
</Properties>
</file>